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UARDO.DE LA IGLESI\Desktop\"/>
    </mc:Choice>
  </mc:AlternateContent>
  <xr:revisionPtr revIDLastSave="0" documentId="13_ncr:1_{5F885497-C46D-4566-9D30-75EE95B3ABAA}" xr6:coauthVersionLast="47" xr6:coauthVersionMax="47" xr10:uidLastSave="{00000000-0000-0000-0000-000000000000}"/>
  <bookViews>
    <workbookView xWindow="-105" yWindow="1695" windowWidth="27510" windowHeight="13455" tabRatio="599" xr2:uid="{22C5F85D-25FE-4DE6-A405-515F1C62820F}"/>
  </bookViews>
  <sheets>
    <sheet name="CUOTA AUTONOM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C6" i="1"/>
  <c r="C7" i="1" s="1"/>
  <c r="I24" i="1"/>
  <c r="I26" i="1" s="1"/>
  <c r="J6" i="1"/>
  <c r="L15" i="1"/>
  <c r="I25" i="1"/>
  <c r="L11" i="1"/>
  <c r="L8" i="1"/>
  <c r="L9" i="1"/>
  <c r="L10" i="1"/>
  <c r="L12" i="1"/>
  <c r="L13" i="1"/>
  <c r="L14" i="1"/>
  <c r="L16" i="1"/>
  <c r="L17" i="1"/>
  <c r="L18" i="1"/>
  <c r="L19" i="1"/>
  <c r="L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K18" i="1"/>
  <c r="K6" i="1"/>
  <c r="K7" i="1"/>
  <c r="K8" i="1"/>
  <c r="K9" i="1"/>
  <c r="K10" i="1"/>
  <c r="K11" i="1"/>
  <c r="K12" i="1"/>
  <c r="K13" i="1"/>
  <c r="K14" i="1"/>
  <c r="K15" i="1"/>
  <c r="K16" i="1"/>
  <c r="K17" i="1"/>
  <c r="K19" i="1"/>
  <c r="K5" i="1"/>
  <c r="C8" i="1" l="1"/>
  <c r="C10" i="1" s="1"/>
  <c r="H27" i="1" s="1"/>
  <c r="I27" i="1" l="1"/>
  <c r="I28" i="1" s="1"/>
  <c r="I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EDUARDO.DE LA IGLESI</author>
  </authors>
  <commentList>
    <comment ref="C3" authorId="0" shapeId="0" xr:uid="{CC2DCA0E-C6DF-4917-A9C1-186EF3BF40BA}">
      <text>
        <r>
          <rPr>
            <b/>
            <sz val="9"/>
            <color indexed="81"/>
            <rFont val="Tahoma"/>
            <family val="2"/>
          </rPr>
          <t>EDUARDO.DE LA IGLESI:</t>
        </r>
        <r>
          <rPr>
            <sz val="9"/>
            <color indexed="81"/>
            <rFont val="Tahoma"/>
            <family val="2"/>
          </rPr>
          <t xml:space="preserve">
0224 + 0186</t>
        </r>
      </text>
    </comment>
  </commentList>
</comments>
</file>

<file path=xl/sharedStrings.xml><?xml version="1.0" encoding="utf-8"?>
<sst xmlns="http://schemas.openxmlformats.org/spreadsheetml/2006/main" count="19" uniqueCount="18">
  <si>
    <t>INGRESOS</t>
  </si>
  <si>
    <t>GASTOS</t>
  </si>
  <si>
    <t>CUOTA AUTONOMOS</t>
  </si>
  <si>
    <t>Gastos genericos</t>
  </si>
  <si>
    <t>Neto</t>
  </si>
  <si>
    <t>CUOTA</t>
  </si>
  <si>
    <t>Cuota a pagar</t>
  </si>
  <si>
    <t>CUOTA AUTÓNOMOS 2025</t>
  </si>
  <si>
    <t>INCREMENTO ANUAL</t>
  </si>
  <si>
    <t>% MINIMO</t>
  </si>
  <si>
    <t>% MAXIMO</t>
  </si>
  <si>
    <t>% DEL INGRESO</t>
  </si>
  <si>
    <t>TOTAL FACTURA</t>
  </si>
  <si>
    <t>IVA</t>
  </si>
  <si>
    <t>IRPF</t>
  </si>
  <si>
    <t>%  MINIMO</t>
  </si>
  <si>
    <t>GASTOS E IMPUESTOS</t>
  </si>
  <si>
    <t>AL AUTONOMO SE LE QUEDAN LIMPIOS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</si>
</sst>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7" x14ac:knownFonts="1">
    <font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3" xfId="0" applyFill="1" applyBorder="1"/>
    <xf numFmtId="0" fontId="0" fillId="2" borderId="5" xfId="0" applyFill="1" applyBorder="1"/>
    <xf numFmtId="0" fontId="0" fillId="2" borderId="7" xfId="0" applyFill="1" applyBorder="1"/>
    <xf numFmtId="0" fontId="0" fillId="0" borderId="8" xfId="0" applyBorder="1"/>
    <xf numFmtId="9" fontId="0" fillId="3" borderId="2" xfId="0" applyNumberFormat="1" applyFill="1" applyBorder="1"/>
    <xf numFmtId="0" fontId="0" fillId="2" borderId="9" xfId="0" applyFill="1" applyBorder="1"/>
    <xf numFmtId="164" fontId="0" fillId="0" borderId="6" xfId="0" applyNumberFormat="1" applyBorder="1"/>
    <xf numFmtId="0" fontId="0" fillId="0" borderId="12" xfId="0" applyBorder="1"/>
    <xf numFmtId="0" fontId="4" fillId="2" borderId="10" xfId="0" applyFont="1" applyFill="1" applyBorder="1" applyAlignment="1">
      <alignment horizontal="center"/>
    </xf>
    <xf numFmtId="9" fontId="0" fillId="0" borderId="0" xfId="1" applyFont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9" fontId="0" fillId="0" borderId="1" xfId="1" applyFont="1" applyBorder="1"/>
    <xf numFmtId="164" fontId="0" fillId="0" borderId="0" xfId="0" applyNumberFormat="1"/>
    <xf numFmtId="164" fontId="0" fillId="0" borderId="1" xfId="0" applyNumberFormat="1" applyBorder="1"/>
    <xf numFmtId="9" fontId="0" fillId="0" borderId="12" xfId="1" applyFont="1" applyBorder="1"/>
    <xf numFmtId="0" fontId="4" fillId="2" borderId="2" xfId="0" applyFont="1" applyFill="1" applyBorder="1" applyAlignment="1">
      <alignment horizontal="center"/>
    </xf>
    <xf numFmtId="165" fontId="0" fillId="0" borderId="15" xfId="0" applyNumberFormat="1" applyBorder="1"/>
    <xf numFmtId="0" fontId="0" fillId="4" borderId="0" xfId="0" applyFill="1"/>
    <xf numFmtId="1" fontId="0" fillId="0" borderId="10" xfId="0" applyNumberFormat="1" applyBorder="1"/>
    <xf numFmtId="0" fontId="0" fillId="2" borderId="20" xfId="0" applyFill="1" applyBorder="1" applyAlignment="1">
      <alignment horizontal="center" wrapText="1"/>
    </xf>
    <xf numFmtId="0" fontId="0" fillId="2" borderId="19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9" fontId="0" fillId="5" borderId="1" xfId="0" applyNumberFormat="1" applyFill="1" applyBorder="1" applyProtection="1">
      <protection locked="0"/>
    </xf>
    <xf numFmtId="9" fontId="0" fillId="5" borderId="1" xfId="1" applyFont="1" applyFill="1" applyBorder="1" applyProtection="1">
      <protection locked="0"/>
    </xf>
    <xf numFmtId="164" fontId="5" fillId="5" borderId="20" xfId="0" applyNumberFormat="1" applyFont="1" applyFill="1" applyBorder="1" applyAlignment="1" applyProtection="1">
      <alignment horizontal="center" vertical="center"/>
      <protection locked="0"/>
    </xf>
    <xf numFmtId="164" fontId="5" fillId="5" borderId="21" xfId="0" applyNumberFormat="1" applyFont="1" applyFill="1" applyBorder="1" applyAlignment="1" applyProtection="1">
      <alignment horizontal="center" vertical="center"/>
      <protection locked="0"/>
    </xf>
    <xf numFmtId="164" fontId="5" fillId="5" borderId="19" xfId="0" applyNumberFormat="1" applyFont="1" applyFill="1" applyBorder="1" applyAlignment="1" applyProtection="1">
      <alignment horizontal="center" vertical="center"/>
      <protection locked="0"/>
    </xf>
    <xf numFmtId="164" fontId="5" fillId="5" borderId="22" xfId="0" applyNumberFormat="1" applyFont="1" applyFill="1" applyBorder="1" applyAlignment="1" applyProtection="1">
      <alignment horizontal="center" vertical="center"/>
      <protection locked="0"/>
    </xf>
    <xf numFmtId="164" fontId="0" fillId="5" borderId="4" xfId="0" applyNumberFormat="1" applyFill="1" applyBorder="1" applyProtection="1">
      <protection locked="0"/>
    </xf>
    <xf numFmtId="0" fontId="0" fillId="5" borderId="6" xfId="0" applyFill="1" applyBorder="1" applyProtection="1">
      <protection locked="0"/>
    </xf>
  </cellXfs>
  <cellStyles count="2">
    <cellStyle name="Normal" xfId="0" builtinId="0"/>
    <cellStyle name="Porcentaje" xfId="1" builtinId="5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Cuota</a:t>
            </a:r>
            <a:r>
              <a:rPr lang="es-ES" baseline="0"/>
              <a:t> Autónomos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'CUOTA AUTONOMOS'!$H$5:$H$19</c:f>
              <c:numCache>
                <c:formatCode>#,##0.00\ "€"</c:formatCode>
                <c:ptCount val="15"/>
                <c:pt idx="0">
                  <c:v>670</c:v>
                </c:pt>
                <c:pt idx="1">
                  <c:v>900</c:v>
                </c:pt>
                <c:pt idx="2">
                  <c:v>1166.7</c:v>
                </c:pt>
                <c:pt idx="3">
                  <c:v>1300</c:v>
                </c:pt>
                <c:pt idx="4">
                  <c:v>1500</c:v>
                </c:pt>
                <c:pt idx="5">
                  <c:v>1700</c:v>
                </c:pt>
                <c:pt idx="6">
                  <c:v>1850</c:v>
                </c:pt>
                <c:pt idx="7">
                  <c:v>2030</c:v>
                </c:pt>
                <c:pt idx="8">
                  <c:v>2330</c:v>
                </c:pt>
                <c:pt idx="9">
                  <c:v>2760</c:v>
                </c:pt>
                <c:pt idx="10">
                  <c:v>3190</c:v>
                </c:pt>
                <c:pt idx="11">
                  <c:v>3620</c:v>
                </c:pt>
                <c:pt idx="12">
                  <c:v>4050</c:v>
                </c:pt>
                <c:pt idx="13">
                  <c:v>6000</c:v>
                </c:pt>
                <c:pt idx="14">
                  <c:v>7000</c:v>
                </c:pt>
              </c:numCache>
            </c:numRef>
          </c:xVal>
          <c:yVal>
            <c:numRef>
              <c:f>'CUOTA AUTONOMOS'!$I$5:$I$19</c:f>
              <c:numCache>
                <c:formatCode>#,##0\ "€"</c:formatCode>
                <c:ptCount val="15"/>
                <c:pt idx="0">
                  <c:v>200</c:v>
                </c:pt>
                <c:pt idx="1">
                  <c:v>220</c:v>
                </c:pt>
                <c:pt idx="2">
                  <c:v>260</c:v>
                </c:pt>
                <c:pt idx="3">
                  <c:v>291</c:v>
                </c:pt>
                <c:pt idx="4">
                  <c:v>294</c:v>
                </c:pt>
                <c:pt idx="5">
                  <c:v>294.01</c:v>
                </c:pt>
                <c:pt idx="6">
                  <c:v>350</c:v>
                </c:pt>
                <c:pt idx="7">
                  <c:v>370</c:v>
                </c:pt>
                <c:pt idx="8">
                  <c:v>390</c:v>
                </c:pt>
                <c:pt idx="9">
                  <c:v>415</c:v>
                </c:pt>
                <c:pt idx="10">
                  <c:v>465</c:v>
                </c:pt>
                <c:pt idx="11">
                  <c:v>490</c:v>
                </c:pt>
                <c:pt idx="12">
                  <c:v>515</c:v>
                </c:pt>
                <c:pt idx="13">
                  <c:v>530</c:v>
                </c:pt>
                <c:pt idx="14">
                  <c:v>590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FD-4765-AEFC-72EDE025B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614735"/>
        <c:axId val="224621455"/>
      </c:scatterChart>
      <c:valAx>
        <c:axId val="224614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4621455"/>
        <c:crosses val="autoZero"/>
        <c:crossBetween val="midCat"/>
      </c:valAx>
      <c:valAx>
        <c:axId val="224621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46147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Cuota</a:t>
            </a:r>
            <a:r>
              <a:rPr lang="es-ES" baseline="0"/>
              <a:t> autónomos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'CUOTA AUTONOMOS'!$H$5:$H$19</c:f>
              <c:numCache>
                <c:formatCode>#,##0.00\ "€"</c:formatCode>
                <c:ptCount val="15"/>
                <c:pt idx="0">
                  <c:v>670</c:v>
                </c:pt>
                <c:pt idx="1">
                  <c:v>900</c:v>
                </c:pt>
                <c:pt idx="2">
                  <c:v>1166.7</c:v>
                </c:pt>
                <c:pt idx="3">
                  <c:v>1300</c:v>
                </c:pt>
                <c:pt idx="4">
                  <c:v>1500</c:v>
                </c:pt>
                <c:pt idx="5">
                  <c:v>1700</c:v>
                </c:pt>
                <c:pt idx="6">
                  <c:v>1850</c:v>
                </c:pt>
                <c:pt idx="7">
                  <c:v>2030</c:v>
                </c:pt>
                <c:pt idx="8">
                  <c:v>2330</c:v>
                </c:pt>
                <c:pt idx="9">
                  <c:v>2760</c:v>
                </c:pt>
                <c:pt idx="10">
                  <c:v>3190</c:v>
                </c:pt>
                <c:pt idx="11">
                  <c:v>3620</c:v>
                </c:pt>
                <c:pt idx="12">
                  <c:v>4050</c:v>
                </c:pt>
                <c:pt idx="13">
                  <c:v>6000</c:v>
                </c:pt>
                <c:pt idx="14">
                  <c:v>7000</c:v>
                </c:pt>
              </c:numCache>
            </c:numRef>
          </c:cat>
          <c:val>
            <c:numRef>
              <c:f>'CUOTA AUTONOMOS'!$I$5:$I$19</c:f>
              <c:numCache>
                <c:formatCode>#,##0\ "€"</c:formatCode>
                <c:ptCount val="15"/>
                <c:pt idx="0">
                  <c:v>200</c:v>
                </c:pt>
                <c:pt idx="1">
                  <c:v>220</c:v>
                </c:pt>
                <c:pt idx="2">
                  <c:v>260</c:v>
                </c:pt>
                <c:pt idx="3">
                  <c:v>291</c:v>
                </c:pt>
                <c:pt idx="4">
                  <c:v>294</c:v>
                </c:pt>
                <c:pt idx="5">
                  <c:v>294.01</c:v>
                </c:pt>
                <c:pt idx="6">
                  <c:v>350</c:v>
                </c:pt>
                <c:pt idx="7">
                  <c:v>370</c:v>
                </c:pt>
                <c:pt idx="8">
                  <c:v>390</c:v>
                </c:pt>
                <c:pt idx="9">
                  <c:v>415</c:v>
                </c:pt>
                <c:pt idx="10">
                  <c:v>465</c:v>
                </c:pt>
                <c:pt idx="11">
                  <c:v>490</c:v>
                </c:pt>
                <c:pt idx="12">
                  <c:v>515</c:v>
                </c:pt>
                <c:pt idx="13">
                  <c:v>530</c:v>
                </c:pt>
                <c:pt idx="14">
                  <c:v>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3-4008-8B89-A3402BACF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4599391"/>
        <c:axId val="1104599871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'CUOTA AUTONOMOS'!$H$5:$H$19</c:f>
              <c:numCache>
                <c:formatCode>#,##0.00\ "€"</c:formatCode>
                <c:ptCount val="15"/>
                <c:pt idx="0">
                  <c:v>670</c:v>
                </c:pt>
                <c:pt idx="1">
                  <c:v>900</c:v>
                </c:pt>
                <c:pt idx="2">
                  <c:v>1166.7</c:v>
                </c:pt>
                <c:pt idx="3">
                  <c:v>1300</c:v>
                </c:pt>
                <c:pt idx="4">
                  <c:v>1500</c:v>
                </c:pt>
                <c:pt idx="5">
                  <c:v>1700</c:v>
                </c:pt>
                <c:pt idx="6">
                  <c:v>1850</c:v>
                </c:pt>
                <c:pt idx="7">
                  <c:v>2030</c:v>
                </c:pt>
                <c:pt idx="8">
                  <c:v>2330</c:v>
                </c:pt>
                <c:pt idx="9">
                  <c:v>2760</c:v>
                </c:pt>
                <c:pt idx="10">
                  <c:v>3190</c:v>
                </c:pt>
                <c:pt idx="11">
                  <c:v>3620</c:v>
                </c:pt>
                <c:pt idx="12">
                  <c:v>4050</c:v>
                </c:pt>
                <c:pt idx="13">
                  <c:v>6000</c:v>
                </c:pt>
                <c:pt idx="14">
                  <c:v>7000</c:v>
                </c:pt>
              </c:numCache>
            </c:numRef>
          </c:cat>
          <c:val>
            <c:numRef>
              <c:f>'CUOTA AUTONOMOS'!$J$5:$J$19</c:f>
              <c:numCache>
                <c:formatCode>0%</c:formatCode>
                <c:ptCount val="15"/>
                <c:pt idx="1">
                  <c:v>0.32786396625981729</c:v>
                </c:pt>
                <c:pt idx="2">
                  <c:v>0.2888856790480106</c:v>
                </c:pt>
                <c:pt idx="3">
                  <c:v>0.24941930728287234</c:v>
                </c:pt>
                <c:pt idx="4">
                  <c:v>0.22615210652225753</c:v>
                </c:pt>
                <c:pt idx="5">
                  <c:v>0.19600535996426691</c:v>
                </c:pt>
                <c:pt idx="6">
                  <c:v>0.20588114187563603</c:v>
                </c:pt>
                <c:pt idx="7">
                  <c:v>0.19999891892476257</c:v>
                </c:pt>
                <c:pt idx="8">
                  <c:v>0.1921172802104423</c:v>
                </c:pt>
                <c:pt idx="9">
                  <c:v>0.17811082355869715</c:v>
                </c:pt>
                <c:pt idx="10">
                  <c:v>0.16847765044329549</c:v>
                </c:pt>
                <c:pt idx="11">
                  <c:v>0.15360453415506534</c:v>
                </c:pt>
                <c:pt idx="12">
                  <c:v>0.14226480037347963</c:v>
                </c:pt>
                <c:pt idx="13">
                  <c:v>0.13086387441018663</c:v>
                </c:pt>
                <c:pt idx="14">
                  <c:v>9.8333169444717594E-2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D3-4008-8B89-A3402BACF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577311"/>
        <c:axId val="1104576351"/>
      </c:lineChart>
      <c:catAx>
        <c:axId val="1104599391"/>
        <c:scaling>
          <c:orientation val="minMax"/>
        </c:scaling>
        <c:delete val="0"/>
        <c:axPos val="b"/>
        <c:numFmt formatCode="#,##0.00\ &quot;€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04599871"/>
        <c:crosses val="autoZero"/>
        <c:auto val="1"/>
        <c:lblAlgn val="ctr"/>
        <c:lblOffset val="100"/>
        <c:noMultiLvlLbl val="0"/>
      </c:catAx>
      <c:valAx>
        <c:axId val="1104599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04599391"/>
        <c:crosses val="autoZero"/>
        <c:crossBetween val="between"/>
      </c:valAx>
      <c:valAx>
        <c:axId val="1104576351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04577311"/>
        <c:crosses val="max"/>
        <c:crossBetween val="between"/>
      </c:valAx>
      <c:catAx>
        <c:axId val="1104577311"/>
        <c:scaling>
          <c:orientation val="minMax"/>
        </c:scaling>
        <c:delete val="1"/>
        <c:axPos val="b"/>
        <c:numFmt formatCode="#,##0.00\ &quot;€&quot;" sourceLinked="1"/>
        <c:majorTickMark val="none"/>
        <c:minorTickMark val="none"/>
        <c:tickLblPos val="nextTo"/>
        <c:crossAx val="1104576351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11</xdr:row>
      <xdr:rowOff>4762</xdr:rowOff>
    </xdr:from>
    <xdr:to>
      <xdr:col>5</xdr:col>
      <xdr:colOff>600075</xdr:colOff>
      <xdr:row>25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C7C8B19-01D2-008C-DFDE-8FF1137EED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219075</xdr:colOff>
      <xdr:row>23</xdr:row>
      <xdr:rowOff>66675</xdr:rowOff>
    </xdr:from>
    <xdr:to>
      <xdr:col>12</xdr:col>
      <xdr:colOff>307522</xdr:colOff>
      <xdr:row>27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B3FB0E-09BE-2E29-377A-D6B0A275C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4657725"/>
          <a:ext cx="1952625" cy="695325"/>
        </a:xfrm>
        <a:prstGeom prst="rect">
          <a:avLst/>
        </a:prstGeom>
      </xdr:spPr>
    </xdr:pic>
    <xdr:clientData/>
  </xdr:twoCellAnchor>
  <xdr:twoCellAnchor>
    <xdr:from>
      <xdr:col>1</xdr:col>
      <xdr:colOff>123824</xdr:colOff>
      <xdr:row>32</xdr:row>
      <xdr:rowOff>19049</xdr:rowOff>
    </xdr:from>
    <xdr:to>
      <xdr:col>13</xdr:col>
      <xdr:colOff>438149</xdr:colOff>
      <xdr:row>49</xdr:row>
      <xdr:rowOff>147636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756BAFC-EB22-B1CC-C887-C5B710A06E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9884C-36A3-41B2-B89E-8D31A128EE9B}">
  <dimension ref="B2:M33"/>
  <sheetViews>
    <sheetView tabSelected="1" zoomScale="90" zoomScaleNormal="90" workbookViewId="0">
      <selection activeCell="Q19" sqref="Q19"/>
    </sheetView>
  </sheetViews>
  <sheetFormatPr baseColWidth="10" defaultRowHeight="15" x14ac:dyDescent="0.25"/>
  <cols>
    <col min="2" max="2" width="19.28515625" bestFit="1" customWidth="1"/>
    <col min="7" max="7" width="10.28515625" customWidth="1"/>
    <col min="8" max="8" width="12" customWidth="1"/>
    <col min="9" max="9" width="8.5703125" customWidth="1"/>
    <col min="10" max="11" width="13.7109375" customWidth="1"/>
    <col min="12" max="12" width="14.28515625" customWidth="1"/>
  </cols>
  <sheetData>
    <row r="2" spans="2:12" ht="24.75" thickBot="1" x14ac:dyDescent="0.45">
      <c r="G2" s="38" t="s">
        <v>7</v>
      </c>
      <c r="H2" s="39"/>
      <c r="I2" s="39"/>
      <c r="J2" s="39"/>
      <c r="K2" s="39"/>
      <c r="L2" s="39"/>
    </row>
    <row r="3" spans="2:12" ht="15.75" thickBot="1" x14ac:dyDescent="0.3">
      <c r="B3" s="3" t="s">
        <v>0</v>
      </c>
      <c r="C3" s="46">
        <v>30000</v>
      </c>
      <c r="G3" s="30" t="s">
        <v>0</v>
      </c>
      <c r="H3" s="30"/>
      <c r="I3" s="32" t="s">
        <v>5</v>
      </c>
      <c r="J3" s="36" t="s">
        <v>11</v>
      </c>
      <c r="K3" s="37"/>
      <c r="L3" s="34" t="s">
        <v>8</v>
      </c>
    </row>
    <row r="4" spans="2:12" ht="15.75" thickBot="1" x14ac:dyDescent="0.3">
      <c r="B4" s="4"/>
      <c r="C4" s="2"/>
      <c r="G4" s="31"/>
      <c r="H4" s="31"/>
      <c r="I4" s="33"/>
      <c r="J4" s="20" t="s">
        <v>9</v>
      </c>
      <c r="K4" s="11" t="s">
        <v>10</v>
      </c>
      <c r="L4" s="35"/>
    </row>
    <row r="5" spans="2:12" x14ac:dyDescent="0.25">
      <c r="B5" s="4" t="s">
        <v>2</v>
      </c>
      <c r="C5" s="47">
        <v>294</v>
      </c>
      <c r="G5" s="13">
        <v>0</v>
      </c>
      <c r="H5" s="21">
        <v>670</v>
      </c>
      <c r="I5" s="13">
        <v>200</v>
      </c>
      <c r="J5" s="12"/>
      <c r="K5" s="19">
        <f t="shared" ref="K5:K19" si="0">I5/H5</f>
        <v>0.29850746268656714</v>
      </c>
      <c r="L5" s="10"/>
    </row>
    <row r="6" spans="2:12" ht="15.75" thickBot="1" x14ac:dyDescent="0.3">
      <c r="B6" s="4"/>
      <c r="C6" s="9">
        <f>C3+(C5*12)</f>
        <v>33528</v>
      </c>
      <c r="G6" s="13">
        <v>671.01</v>
      </c>
      <c r="H6" s="21">
        <v>900</v>
      </c>
      <c r="I6" s="14">
        <v>220</v>
      </c>
      <c r="J6" s="16">
        <f>I6/G6</f>
        <v>0.32786396625981729</v>
      </c>
      <c r="K6" s="16">
        <f t="shared" si="0"/>
        <v>0.24444444444444444</v>
      </c>
      <c r="L6" s="18">
        <f>(I6-I5)*12</f>
        <v>240</v>
      </c>
    </row>
    <row r="7" spans="2:12" ht="15.75" thickBot="1" x14ac:dyDescent="0.3">
      <c r="B7" s="4" t="s">
        <v>3</v>
      </c>
      <c r="C7" s="9">
        <f>C6*(1-D7)</f>
        <v>31181.039999999997</v>
      </c>
      <c r="D7" s="7">
        <v>7.0000000000000007E-2</v>
      </c>
      <c r="G7" s="13">
        <v>900.01</v>
      </c>
      <c r="H7" s="21">
        <v>1166.7</v>
      </c>
      <c r="I7" s="14">
        <v>260</v>
      </c>
      <c r="J7" s="16">
        <f t="shared" ref="J6:J19" si="1">I7/G7</f>
        <v>0.2888856790480106</v>
      </c>
      <c r="K7" s="16">
        <f t="shared" si="0"/>
        <v>0.22285077569212308</v>
      </c>
      <c r="L7" s="18">
        <f>(I7-I6)*12</f>
        <v>480</v>
      </c>
    </row>
    <row r="8" spans="2:12" ht="15.75" thickBot="1" x14ac:dyDescent="0.3">
      <c r="B8" s="5" t="s">
        <v>4</v>
      </c>
      <c r="C8" s="6">
        <f>C7/12</f>
        <v>2598.4199999999996</v>
      </c>
      <c r="G8" s="13">
        <v>1166.71</v>
      </c>
      <c r="H8" s="21">
        <v>1300</v>
      </c>
      <c r="I8" s="14">
        <v>291</v>
      </c>
      <c r="J8" s="16">
        <f t="shared" si="1"/>
        <v>0.24941930728287234</v>
      </c>
      <c r="K8" s="16">
        <f t="shared" si="0"/>
        <v>0.22384615384615383</v>
      </c>
      <c r="L8" s="18">
        <f t="shared" ref="L7:L19" si="2">(I8-I7)*12</f>
        <v>372</v>
      </c>
    </row>
    <row r="9" spans="2:12" ht="15.75" thickBot="1" x14ac:dyDescent="0.3">
      <c r="G9" s="13">
        <v>1300.01</v>
      </c>
      <c r="H9" s="21">
        <v>1500</v>
      </c>
      <c r="I9" s="14">
        <v>294</v>
      </c>
      <c r="J9" s="16">
        <f t="shared" si="1"/>
        <v>0.22615210652225753</v>
      </c>
      <c r="K9" s="16">
        <f t="shared" si="0"/>
        <v>0.19600000000000001</v>
      </c>
      <c r="L9" s="18">
        <f t="shared" si="2"/>
        <v>36</v>
      </c>
    </row>
    <row r="10" spans="2:12" ht="15.75" thickBot="1" x14ac:dyDescent="0.3">
      <c r="B10" s="8" t="s">
        <v>6</v>
      </c>
      <c r="C10" s="23">
        <f>VLOOKUP(C8,G5:I19,3,TRUE)</f>
        <v>415</v>
      </c>
      <c r="G10" s="13">
        <v>1500.01</v>
      </c>
      <c r="H10" s="21">
        <v>1700</v>
      </c>
      <c r="I10" s="14">
        <v>294.01</v>
      </c>
      <c r="J10" s="16">
        <f t="shared" si="1"/>
        <v>0.19600535996426691</v>
      </c>
      <c r="K10" s="16">
        <f t="shared" si="0"/>
        <v>0.1729470588235294</v>
      </c>
      <c r="L10" s="18">
        <f t="shared" si="2"/>
        <v>0.11999999999989086</v>
      </c>
    </row>
    <row r="11" spans="2:12" x14ac:dyDescent="0.25">
      <c r="G11" s="13">
        <v>1700.01</v>
      </c>
      <c r="H11" s="21">
        <v>1850</v>
      </c>
      <c r="I11" s="14">
        <v>350</v>
      </c>
      <c r="J11" s="16">
        <f t="shared" si="1"/>
        <v>0.20588114187563603</v>
      </c>
      <c r="K11" s="16">
        <f t="shared" si="0"/>
        <v>0.1891891891891892</v>
      </c>
      <c r="L11" s="18">
        <f>(I11-I10)*12</f>
        <v>671.88000000000011</v>
      </c>
    </row>
    <row r="12" spans="2:12" x14ac:dyDescent="0.25">
      <c r="G12" s="13">
        <v>1850.01</v>
      </c>
      <c r="H12" s="21">
        <v>2030</v>
      </c>
      <c r="I12" s="14">
        <v>370</v>
      </c>
      <c r="J12" s="16">
        <f t="shared" si="1"/>
        <v>0.19999891892476257</v>
      </c>
      <c r="K12" s="16">
        <f t="shared" si="0"/>
        <v>0.18226600985221675</v>
      </c>
      <c r="L12" s="18">
        <f t="shared" si="2"/>
        <v>240</v>
      </c>
    </row>
    <row r="13" spans="2:12" x14ac:dyDescent="0.25">
      <c r="G13" s="13">
        <v>2030.01</v>
      </c>
      <c r="H13" s="21">
        <v>2330</v>
      </c>
      <c r="I13" s="14">
        <v>390</v>
      </c>
      <c r="J13" s="16">
        <f t="shared" si="1"/>
        <v>0.1921172802104423</v>
      </c>
      <c r="K13" s="16">
        <f t="shared" si="0"/>
        <v>0.16738197424892703</v>
      </c>
      <c r="L13" s="18">
        <f t="shared" si="2"/>
        <v>240</v>
      </c>
    </row>
    <row r="14" spans="2:12" x14ac:dyDescent="0.25">
      <c r="G14" s="13">
        <v>2330.0100000000002</v>
      </c>
      <c r="H14" s="21">
        <v>2760</v>
      </c>
      <c r="I14" s="14">
        <v>415</v>
      </c>
      <c r="J14" s="16">
        <f t="shared" si="1"/>
        <v>0.17811082355869715</v>
      </c>
      <c r="K14" s="16">
        <f t="shared" si="0"/>
        <v>0.15036231884057971</v>
      </c>
      <c r="L14" s="18">
        <f t="shared" si="2"/>
        <v>300</v>
      </c>
    </row>
    <row r="15" spans="2:12" x14ac:dyDescent="0.25">
      <c r="G15" s="13">
        <v>2760.01</v>
      </c>
      <c r="H15" s="21">
        <v>3190</v>
      </c>
      <c r="I15" s="14">
        <v>465</v>
      </c>
      <c r="J15" s="16">
        <f t="shared" si="1"/>
        <v>0.16847765044329549</v>
      </c>
      <c r="K15" s="16">
        <f t="shared" si="0"/>
        <v>0.14576802507836992</v>
      </c>
      <c r="L15" s="18">
        <f>(I15-I14)*12</f>
        <v>600</v>
      </c>
    </row>
    <row r="16" spans="2:12" x14ac:dyDescent="0.25">
      <c r="G16" s="13">
        <v>3190.01</v>
      </c>
      <c r="H16" s="21">
        <v>3620</v>
      </c>
      <c r="I16" s="14">
        <v>490</v>
      </c>
      <c r="J16" s="16">
        <f t="shared" si="1"/>
        <v>0.15360453415506534</v>
      </c>
      <c r="K16" s="16">
        <f t="shared" si="0"/>
        <v>0.13535911602209943</v>
      </c>
      <c r="L16" s="18">
        <f t="shared" si="2"/>
        <v>300</v>
      </c>
    </row>
    <row r="17" spans="7:13" x14ac:dyDescent="0.25">
      <c r="G17" s="13">
        <v>3620.01</v>
      </c>
      <c r="H17" s="21">
        <v>4050</v>
      </c>
      <c r="I17" s="14">
        <v>515</v>
      </c>
      <c r="J17" s="16">
        <f t="shared" si="1"/>
        <v>0.14226480037347963</v>
      </c>
      <c r="K17" s="16">
        <f t="shared" si="0"/>
        <v>0.12716049382716049</v>
      </c>
      <c r="L17" s="18">
        <f t="shared" si="2"/>
        <v>300</v>
      </c>
    </row>
    <row r="18" spans="7:13" x14ac:dyDescent="0.25">
      <c r="G18" s="13">
        <v>4050.01</v>
      </c>
      <c r="H18" s="21">
        <v>6000</v>
      </c>
      <c r="I18" s="14">
        <v>530</v>
      </c>
      <c r="J18" s="16">
        <f t="shared" si="1"/>
        <v>0.13086387441018663</v>
      </c>
      <c r="K18" s="16">
        <f t="shared" si="0"/>
        <v>8.8333333333333333E-2</v>
      </c>
      <c r="L18" s="18">
        <f t="shared" si="2"/>
        <v>180</v>
      </c>
    </row>
    <row r="19" spans="7:13" ht="15.75" thickBot="1" x14ac:dyDescent="0.3">
      <c r="G19" s="13">
        <v>6000.01</v>
      </c>
      <c r="H19" s="21">
        <v>7000</v>
      </c>
      <c r="I19" s="15">
        <v>590</v>
      </c>
      <c r="J19" s="16">
        <f t="shared" si="1"/>
        <v>9.8333169444717594E-2</v>
      </c>
      <c r="K19" s="16">
        <f t="shared" si="0"/>
        <v>8.4285714285714283E-2</v>
      </c>
      <c r="L19" s="18">
        <f t="shared" si="2"/>
        <v>720</v>
      </c>
    </row>
    <row r="21" spans="7:13" ht="15.75" thickBot="1" x14ac:dyDescent="0.3"/>
    <row r="22" spans="7:13" x14ac:dyDescent="0.25">
      <c r="G22" s="24" t="s">
        <v>12</v>
      </c>
      <c r="H22" s="42">
        <v>60</v>
      </c>
      <c r="I22" s="43"/>
    </row>
    <row r="23" spans="7:13" x14ac:dyDescent="0.25">
      <c r="G23" s="25"/>
      <c r="H23" s="44"/>
      <c r="I23" s="45"/>
    </row>
    <row r="24" spans="7:13" x14ac:dyDescent="0.25">
      <c r="G24" s="1" t="s">
        <v>13</v>
      </c>
      <c r="H24" s="40">
        <v>0.21</v>
      </c>
      <c r="I24" s="18">
        <f>H22*H24</f>
        <v>12.6</v>
      </c>
      <c r="K24" s="22"/>
      <c r="L24" s="22"/>
      <c r="M24" s="22"/>
    </row>
    <row r="25" spans="7:13" x14ac:dyDescent="0.25">
      <c r="G25" s="1" t="s">
        <v>14</v>
      </c>
      <c r="H25" s="40">
        <v>0.19</v>
      </c>
      <c r="I25" s="18">
        <f>(H22-I24)*H25</f>
        <v>9.0060000000000002</v>
      </c>
      <c r="K25" s="22"/>
      <c r="L25" s="22"/>
      <c r="M25" s="22"/>
    </row>
    <row r="26" spans="7:13" x14ac:dyDescent="0.25">
      <c r="G26" s="1" t="s">
        <v>1</v>
      </c>
      <c r="H26" s="40">
        <v>0.2</v>
      </c>
      <c r="I26" s="18">
        <f>(H22-I24)*H26</f>
        <v>9.48</v>
      </c>
      <c r="K26" s="22"/>
      <c r="L26" s="22"/>
      <c r="M26" s="22"/>
    </row>
    <row r="27" spans="7:13" x14ac:dyDescent="0.25">
      <c r="G27" s="1" t="s">
        <v>15</v>
      </c>
      <c r="H27" s="41">
        <f>VLOOKUP(C10,I5:L19,3,TRUE)</f>
        <v>0.15036231884057971</v>
      </c>
      <c r="I27" s="18">
        <f>(H22-I24)*H27</f>
        <v>7.1271739130434781</v>
      </c>
      <c r="K27" s="22"/>
      <c r="L27" s="22"/>
      <c r="M27" s="22"/>
    </row>
    <row r="28" spans="7:13" x14ac:dyDescent="0.25">
      <c r="G28" s="26" t="s">
        <v>16</v>
      </c>
      <c r="H28" s="26"/>
      <c r="I28" s="18">
        <f>SUM(I24:I27)</f>
        <v>38.213173913043477</v>
      </c>
    </row>
    <row r="29" spans="7:13" x14ac:dyDescent="0.25">
      <c r="G29" s="27" t="s">
        <v>17</v>
      </c>
      <c r="H29" s="27"/>
      <c r="I29" s="29">
        <f>H22-I28</f>
        <v>21.786826086956523</v>
      </c>
    </row>
    <row r="30" spans="7:13" x14ac:dyDescent="0.25">
      <c r="G30" s="28"/>
      <c r="H30" s="28"/>
      <c r="I30" s="29"/>
      <c r="J30" s="17"/>
    </row>
    <row r="32" spans="7:13" x14ac:dyDescent="0.25">
      <c r="I32" s="17"/>
    </row>
    <row r="33" spans="9:9" x14ac:dyDescent="0.25">
      <c r="I33" s="17"/>
    </row>
  </sheetData>
  <sheetProtection algorithmName="SHA-512" hashValue="T/wfFPzADTaj0wuCtRaTRJRADR0FdbkI8C8htGgfnYu4SbY2oNvm63NKF4yTpOTh/urOAYdjem6bPAniLfZyLw==" saltValue="z0//DFQI6LCFGQU2kKoxrA==" spinCount="100000" sheet="1" objects="1" scenarios="1"/>
  <mergeCells count="10">
    <mergeCell ref="G3:H4"/>
    <mergeCell ref="I3:I4"/>
    <mergeCell ref="L3:L4"/>
    <mergeCell ref="J3:K3"/>
    <mergeCell ref="G2:L2"/>
    <mergeCell ref="G22:G23"/>
    <mergeCell ref="H22:I23"/>
    <mergeCell ref="G28:H28"/>
    <mergeCell ref="G29:H30"/>
    <mergeCell ref="I29:I30"/>
  </mergeCells>
  <conditionalFormatting sqref="G5:L19">
    <cfRule type="expression" dxfId="0" priority="1">
      <formula>$C$10=$I5</formula>
    </cfRule>
  </conditionalFormatting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CUOTA AUTONOMOS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de la Iglesia Couto</dc:creator>
  <cp:lastModifiedBy>Eduardo de la Iglesia Couto</cp:lastModifiedBy>
  <dcterms:created xsi:type="dcterms:W3CDTF">2024-10-30T12:26:11Z</dcterms:created>
  <dcterms:modified xsi:type="dcterms:W3CDTF">2024-11-04T17:45:10Z</dcterms:modified>
</cp:coreProperties>
</file>